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15" windowWidth="17865" windowHeight="9945"/>
  </bookViews>
  <sheets>
    <sheet name="Plan1" sheetId="1" r:id="rId1"/>
    <sheet name="Plan2" sheetId="2" r:id="rId2"/>
    <sheet name="Plan3" sheetId="3" r:id="rId3"/>
  </sheets>
  <definedNames>
    <definedName name="_xlnm.Print_Area" localSheetId="0">Plan1!$A$1:$F$51</definedName>
  </definedNames>
  <calcPr calcId="124519"/>
</workbook>
</file>

<file path=xl/calcChain.xml><?xml version="1.0" encoding="utf-8"?>
<calcChain xmlns="http://schemas.openxmlformats.org/spreadsheetml/2006/main">
  <c r="D30" i="1"/>
  <c r="D29"/>
  <c r="B36"/>
  <c r="D36"/>
  <c r="C21"/>
  <c r="D25"/>
  <c r="B33"/>
  <c r="C33"/>
  <c r="D33"/>
  <c r="C36"/>
  <c r="D38"/>
  <c r="D23"/>
  <c r="D39"/>
  <c r="D21"/>
  <c r="D27"/>
  <c r="D42" l="1"/>
  <c r="D43" s="1"/>
  <c r="D44" l="1"/>
  <c r="E41"/>
  <c r="E25"/>
  <c r="E38"/>
  <c r="E39"/>
  <c r="F39" s="1"/>
  <c r="E36"/>
  <c r="E40"/>
  <c r="E30"/>
  <c r="E27"/>
  <c r="F27" s="1"/>
  <c r="E23"/>
  <c r="E29"/>
  <c r="E33"/>
  <c r="E42"/>
  <c r="F42" s="1"/>
  <c r="E21"/>
  <c r="F33" l="1"/>
  <c r="F30"/>
  <c r="F38"/>
  <c r="F21"/>
  <c r="E43"/>
  <c r="F23"/>
  <c r="F36"/>
  <c r="F41"/>
  <c r="F29"/>
  <c r="F40"/>
  <c r="F25"/>
  <c r="F43" l="1"/>
</calcChain>
</file>

<file path=xl/sharedStrings.xml><?xml version="1.0" encoding="utf-8"?>
<sst xmlns="http://schemas.openxmlformats.org/spreadsheetml/2006/main" count="47" uniqueCount="44">
  <si>
    <t>Km/l</t>
  </si>
  <si>
    <t>Km/mês</t>
  </si>
  <si>
    <t>FGTS</t>
  </si>
  <si>
    <t>Peças + Acessórios</t>
  </si>
  <si>
    <t>Valor do veículo ano/modelo exigido</t>
  </si>
  <si>
    <t>Lucro</t>
  </si>
  <si>
    <t>Impostos</t>
  </si>
  <si>
    <t>Despesas Administrativas</t>
  </si>
  <si>
    <t>%</t>
  </si>
  <si>
    <t>Preço litro lubrificante</t>
  </si>
  <si>
    <t>Salário categoria profissional</t>
  </si>
  <si>
    <t>Seguro Obrigatório</t>
  </si>
  <si>
    <t>nº pneus do veículo</t>
  </si>
  <si>
    <t>Quantidade litros</t>
  </si>
  <si>
    <t>Férias/13º Salário</t>
  </si>
  <si>
    <t>IPVA + licenciamento</t>
  </si>
  <si>
    <t>Quilometragem total</t>
  </si>
  <si>
    <t>Durabilidade</t>
  </si>
  <si>
    <t>TOTAL</t>
  </si>
  <si>
    <t>Custo mês (R$)</t>
  </si>
  <si>
    <t>R$</t>
  </si>
  <si>
    <t>Preço diesel</t>
  </si>
  <si>
    <t>MOTORISTA</t>
  </si>
  <si>
    <t>MONITOR</t>
  </si>
  <si>
    <t>Adic. Transporte Intermunicipal</t>
  </si>
  <si>
    <t>CONDIÇÃO ESPECIAL</t>
  </si>
  <si>
    <t>(*) Seguro Exigido</t>
  </si>
  <si>
    <t>Preço Básico por Km. rodado</t>
  </si>
  <si>
    <t>Estado do Rio Grande do Sul</t>
  </si>
  <si>
    <t>PLANILHA DE CUSTOS DO TRANSPORTE ESCOLAR</t>
  </si>
  <si>
    <t>Vistoria semestral</t>
  </si>
  <si>
    <t>(*) A empresa contratada terá que comprovar a contratação de seguro específico no valor estipulado.</t>
  </si>
  <si>
    <t>Percurso diário em Km:</t>
  </si>
  <si>
    <t>Previsão 20 dias/mês - 240 dias letivos/ano</t>
  </si>
  <si>
    <t>Pneu novo+câmara</t>
  </si>
  <si>
    <t xml:space="preserve"> </t>
  </si>
  <si>
    <t>BASE: 01/2013</t>
  </si>
  <si>
    <t>Filtro Combustível</t>
  </si>
  <si>
    <t>Prefeitura Municipal de Roque Gonzales</t>
  </si>
  <si>
    <t xml:space="preserve">Assessoria Jurídica Judicial </t>
  </si>
  <si>
    <t>Percurso médio mensal: 2.023,20 Km.</t>
  </si>
  <si>
    <t>Linha: Rota 08 - Colônia Limeira, Colônia Gramado e Flach</t>
  </si>
  <si>
    <t>Veículo mínimo exigido:  Onibus 38 lugares.</t>
  </si>
  <si>
    <t>Roque Gonzales, 23 de dezembro de 2013</t>
  </si>
</sst>
</file>

<file path=xl/styles.xml><?xml version="1.0" encoding="utf-8"?>
<styleSheet xmlns="http://schemas.openxmlformats.org/spreadsheetml/2006/main">
  <numFmts count="7"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_(&quot;R$ &quot;* #,##0.000_);_(&quot;R$ &quot;* \(#,##0.000\);_(&quot;R$ &quot;* &quot;-&quot;??_);_(@_)"/>
    <numFmt numFmtId="168" formatCode="0.0000"/>
    <numFmt numFmtId="169" formatCode="0.000000"/>
    <numFmt numFmtId="170" formatCode="_(* #,##0.000000_);_(* \(#,##0.000000\);_(* &quot;-&quot;??_);_(@_)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 Narrow"/>
      <family val="2"/>
    </font>
    <font>
      <b/>
      <sz val="12"/>
      <name val="Arial"/>
      <family val="2"/>
    </font>
    <font>
      <b/>
      <sz val="10"/>
      <name val="Allegro BT"/>
    </font>
    <font>
      <b/>
      <sz val="11"/>
      <name val="Allegro BT"/>
    </font>
    <font>
      <sz val="10"/>
      <name val="Bookman Old Style"/>
      <family val="1"/>
    </font>
    <font>
      <sz val="10"/>
      <name val="Franklin Gothic Medium"/>
      <family val="2"/>
    </font>
    <font>
      <sz val="10"/>
      <color indexed="16"/>
      <name val="Franklin Gothic Medium"/>
      <family val="2"/>
    </font>
    <font>
      <b/>
      <sz val="10"/>
      <name val="Franklin Gothic Medium"/>
      <family val="2"/>
    </font>
    <font>
      <sz val="11"/>
      <name val="Franklin Gothic Medium"/>
      <family val="2"/>
    </font>
    <font>
      <b/>
      <sz val="11"/>
      <name val="Franklin Gothic Medium"/>
      <family val="2"/>
    </font>
    <font>
      <b/>
      <sz val="12"/>
      <name val="AcanthusBlackSSK"/>
    </font>
    <font>
      <b/>
      <sz val="9"/>
      <name val="Franklin Gothic Medium"/>
      <family val="2"/>
    </font>
    <font>
      <sz val="14"/>
      <name val="Bernard MT Condensed"/>
      <family val="1"/>
    </font>
    <font>
      <u val="singleAccounting"/>
      <sz val="14"/>
      <name val="Bernard MT Condensed"/>
      <family val="1"/>
    </font>
    <font>
      <sz val="12"/>
      <name val="Arial Black"/>
      <family val="2"/>
    </font>
    <font>
      <sz val="10"/>
      <name val="Calibri"/>
      <family val="2"/>
      <scheme val="minor"/>
    </font>
    <font>
      <b/>
      <sz val="12"/>
      <color rgb="FFFF0000"/>
      <name val="AcanthusBlackSSK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18" fillId="0" borderId="0" xfId="0" applyFont="1"/>
    <xf numFmtId="170" fontId="18" fillId="0" borderId="0" xfId="2" applyNumberFormat="1" applyFont="1" applyAlignment="1">
      <alignment horizontal="right"/>
    </xf>
    <xf numFmtId="0" fontId="8" fillId="0" borderId="1" xfId="0" applyFont="1" applyBorder="1"/>
    <xf numFmtId="165" fontId="8" fillId="0" borderId="1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1" xfId="0" applyFont="1" applyBorder="1"/>
    <xf numFmtId="166" fontId="8" fillId="0" borderId="1" xfId="2" applyFont="1" applyBorder="1" applyAlignment="1">
      <alignment horizontal="center"/>
    </xf>
    <xf numFmtId="165" fontId="8" fillId="0" borderId="1" xfId="1" applyFont="1" applyBorder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165" fontId="8" fillId="0" borderId="1" xfId="1" applyFont="1" applyBorder="1" applyAlignment="1">
      <alignment horizontal="right"/>
    </xf>
    <xf numFmtId="166" fontId="8" fillId="0" borderId="1" xfId="2" applyFont="1" applyBorder="1" applyAlignment="1">
      <alignment horizontal="right"/>
    </xf>
    <xf numFmtId="165" fontId="10" fillId="2" borderId="1" xfId="1" applyFont="1" applyFill="1" applyBorder="1"/>
    <xf numFmtId="168" fontId="8" fillId="2" borderId="1" xfId="0" applyNumberFormat="1" applyFont="1" applyFill="1" applyBorder="1"/>
    <xf numFmtId="165" fontId="8" fillId="2" borderId="1" xfId="1" applyFont="1" applyFill="1" applyBorder="1"/>
    <xf numFmtId="165" fontId="12" fillId="2" borderId="1" xfId="1" applyFont="1" applyFill="1" applyBorder="1"/>
    <xf numFmtId="165" fontId="10" fillId="2" borderId="1" xfId="0" applyNumberFormat="1" applyFont="1" applyFill="1" applyBorder="1"/>
    <xf numFmtId="168" fontId="10" fillId="2" borderId="2" xfId="0" applyNumberFormat="1" applyFont="1" applyFill="1" applyBorder="1"/>
    <xf numFmtId="0" fontId="3" fillId="0" borderId="1" xfId="0" applyFont="1" applyBorder="1" applyAlignment="1">
      <alignment horizontal="center"/>
    </xf>
    <xf numFmtId="165" fontId="12" fillId="2" borderId="1" xfId="1" applyNumberFormat="1" applyFont="1" applyFill="1" applyBorder="1"/>
    <xf numFmtId="0" fontId="12" fillId="0" borderId="1" xfId="0" applyFont="1" applyBorder="1"/>
    <xf numFmtId="0" fontId="12" fillId="2" borderId="3" xfId="0" applyFont="1" applyFill="1" applyBorder="1"/>
    <xf numFmtId="2" fontId="9" fillId="0" borderId="1" xfId="0" applyNumberFormat="1" applyFont="1" applyBorder="1"/>
    <xf numFmtId="167" fontId="14" fillId="2" borderId="2" xfId="0" applyNumberFormat="1" applyFont="1" applyFill="1" applyBorder="1"/>
    <xf numFmtId="0" fontId="18" fillId="0" borderId="0" xfId="0" applyFont="1" applyAlignment="1">
      <alignment horizontal="left"/>
    </xf>
    <xf numFmtId="0" fontId="12" fillId="2" borderId="0" xfId="0" applyFont="1" applyFill="1" applyBorder="1"/>
    <xf numFmtId="16" fontId="8" fillId="0" borderId="1" xfId="0" applyNumberFormat="1" applyFont="1" applyBorder="1" applyAlignment="1">
      <alignment horizontal="center"/>
    </xf>
    <xf numFmtId="165" fontId="10" fillId="0" borderId="4" xfId="1" applyFont="1" applyFill="1" applyBorder="1"/>
    <xf numFmtId="168" fontId="8" fillId="0" borderId="5" xfId="0" applyNumberFormat="1" applyFont="1" applyFill="1" applyBorder="1"/>
    <xf numFmtId="165" fontId="8" fillId="0" borderId="6" xfId="1" applyFont="1" applyFill="1" applyBorder="1"/>
    <xf numFmtId="165" fontId="8" fillId="0" borderId="1" xfId="1" applyFont="1" applyBorder="1" applyAlignment="1">
      <alignment horizontal="left"/>
    </xf>
    <xf numFmtId="165" fontId="10" fillId="0" borderId="4" xfId="1" applyFont="1" applyBorder="1" applyAlignment="1">
      <alignment horizontal="center"/>
    </xf>
    <xf numFmtId="165" fontId="10" fillId="0" borderId="5" xfId="1" applyFont="1" applyBorder="1" applyAlignment="1">
      <alignment horizontal="center"/>
    </xf>
    <xf numFmtId="165" fontId="10" fillId="0" borderId="6" xfId="1" applyFont="1" applyBorder="1" applyAlignment="1">
      <alignment horizontal="center"/>
    </xf>
    <xf numFmtId="164" fontId="0" fillId="0" borderId="0" xfId="0" applyNumberFormat="1" applyAlignment="1">
      <alignment horizontal="right"/>
    </xf>
    <xf numFmtId="0" fontId="12" fillId="0" borderId="1" xfId="0" applyFont="1" applyBorder="1" applyAlignment="1">
      <alignment horizontal="center"/>
    </xf>
    <xf numFmtId="0" fontId="18" fillId="0" borderId="0" xfId="0" applyFont="1" applyAlignment="1">
      <alignment horizontal="left"/>
    </xf>
    <xf numFmtId="165" fontId="8" fillId="0" borderId="4" xfId="1" applyFont="1" applyBorder="1" applyAlignment="1">
      <alignment horizontal="left"/>
    </xf>
    <xf numFmtId="165" fontId="8" fillId="0" borderId="5" xfId="1" applyFont="1" applyBorder="1" applyAlignment="1">
      <alignment horizontal="left"/>
    </xf>
    <xf numFmtId="165" fontId="8" fillId="0" borderId="6" xfId="1" applyFont="1" applyBorder="1" applyAlignment="1">
      <alignment horizontal="left"/>
    </xf>
    <xf numFmtId="169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70" fontId="0" fillId="0" borderId="0" xfId="2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65" fontId="8" fillId="0" borderId="4" xfId="1" applyFont="1" applyBorder="1" applyAlignment="1">
      <alignment horizontal="center"/>
    </xf>
    <xf numFmtId="165" fontId="8" fillId="0" borderId="5" xfId="1" applyFont="1" applyBorder="1" applyAlignment="1">
      <alignment horizontal="center"/>
    </xf>
    <xf numFmtId="165" fontId="8" fillId="0" borderId="6" xfId="1" applyFont="1" applyBorder="1" applyAlignment="1">
      <alignment horizontal="center"/>
    </xf>
  </cellXfs>
  <cellStyles count="3">
    <cellStyle name="Moeda" xfId="1" builtinId="4"/>
    <cellStyle name="Normal" xfId="0" builtinId="0"/>
    <cellStyle name="Separador de milhares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2</xdr:col>
      <xdr:colOff>1009650</xdr:colOff>
      <xdr:row>5</xdr:row>
      <xdr:rowOff>114300</xdr:rowOff>
    </xdr:to>
    <xdr:pic>
      <xdr:nvPicPr>
        <xdr:cNvPr id="1163" name="Imagem 2" descr="brasao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19350" y="0"/>
          <a:ext cx="8572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8"/>
  <sheetViews>
    <sheetView tabSelected="1" workbookViewId="0">
      <selection activeCell="G25" sqref="G25"/>
    </sheetView>
  </sheetViews>
  <sheetFormatPr defaultRowHeight="12.75"/>
  <cols>
    <col min="1" max="1" width="19.28515625" customWidth="1"/>
    <col min="2" max="2" width="14.7109375" customWidth="1"/>
    <col min="3" max="3" width="16.5703125" customWidth="1"/>
    <col min="4" max="4" width="14.85546875" customWidth="1"/>
    <col min="5" max="5" width="8.140625" customWidth="1"/>
    <col min="6" max="6" width="10.5703125" customWidth="1"/>
  </cols>
  <sheetData>
    <row r="1" spans="1:6">
      <c r="A1" s="48" t="s">
        <v>35</v>
      </c>
      <c r="B1" s="48"/>
      <c r="C1" s="48"/>
      <c r="D1" s="48"/>
      <c r="E1" s="48"/>
      <c r="F1" s="48"/>
    </row>
    <row r="2" spans="1:6">
      <c r="A2" s="48"/>
      <c r="B2" s="48"/>
      <c r="C2" s="48"/>
      <c r="D2" s="48"/>
      <c r="E2" s="48"/>
      <c r="F2" s="48"/>
    </row>
    <row r="3" spans="1:6">
      <c r="A3" s="48"/>
      <c r="B3" s="48"/>
      <c r="C3" s="48"/>
      <c r="D3" s="48"/>
      <c r="E3" s="48"/>
      <c r="F3" s="48"/>
    </row>
    <row r="4" spans="1:6">
      <c r="A4" s="48"/>
      <c r="B4" s="48"/>
      <c r="C4" s="48"/>
      <c r="D4" s="48"/>
      <c r="E4" s="48"/>
      <c r="F4" s="48"/>
    </row>
    <row r="5" spans="1:6">
      <c r="A5" s="48"/>
      <c r="B5" s="48"/>
      <c r="C5" s="48"/>
      <c r="D5" s="48"/>
      <c r="E5" s="48"/>
      <c r="F5" s="48"/>
    </row>
    <row r="6" spans="1:6">
      <c r="A6" s="48"/>
      <c r="B6" s="48"/>
      <c r="C6" s="48"/>
      <c r="D6" s="48"/>
      <c r="E6" s="48"/>
      <c r="F6" s="48"/>
    </row>
    <row r="7" spans="1:6">
      <c r="A7" s="49" t="s">
        <v>28</v>
      </c>
      <c r="B7" s="49"/>
      <c r="C7" s="49"/>
      <c r="D7" s="49"/>
      <c r="E7" s="49"/>
      <c r="F7" s="49"/>
    </row>
    <row r="8" spans="1:6" ht="15">
      <c r="A8" s="50" t="s">
        <v>38</v>
      </c>
      <c r="B8" s="50"/>
      <c r="C8" s="50"/>
      <c r="D8" s="50"/>
      <c r="E8" s="50"/>
      <c r="F8" s="50"/>
    </row>
    <row r="9" spans="1:6">
      <c r="A9" s="51" t="s">
        <v>39</v>
      </c>
      <c r="B9" s="51"/>
      <c r="C9" s="51"/>
      <c r="D9" s="51"/>
      <c r="E9" s="51"/>
      <c r="F9" s="51"/>
    </row>
    <row r="11" spans="1:6" ht="20.25">
      <c r="A11" s="52" t="s">
        <v>29</v>
      </c>
      <c r="B11" s="52"/>
      <c r="C11" s="52"/>
      <c r="D11" s="52"/>
      <c r="E11" s="52"/>
      <c r="F11" s="52"/>
    </row>
    <row r="12" spans="1:6" ht="18">
      <c r="A12" s="54">
        <v>2014</v>
      </c>
      <c r="B12" s="54"/>
      <c r="C12" s="54"/>
      <c r="D12" s="54"/>
      <c r="E12" s="54"/>
      <c r="F12" s="54"/>
    </row>
    <row r="13" spans="1:6" ht="15">
      <c r="A13" s="53" t="s">
        <v>36</v>
      </c>
      <c r="B13" s="53"/>
      <c r="C13" s="53"/>
      <c r="D13" s="53"/>
      <c r="E13" s="53"/>
      <c r="F13" s="53"/>
    </row>
    <row r="14" spans="1:6" ht="19.5">
      <c r="A14" s="45" t="s">
        <v>41</v>
      </c>
      <c r="B14" s="45"/>
      <c r="C14" s="45"/>
      <c r="D14" s="45"/>
      <c r="E14" s="45"/>
      <c r="F14" s="45"/>
    </row>
    <row r="15" spans="1:6" ht="15.75">
      <c r="A15" s="46" t="s">
        <v>42</v>
      </c>
      <c r="B15" s="47"/>
      <c r="C15" s="47"/>
      <c r="D15" s="47"/>
      <c r="E15" s="47"/>
      <c r="F15" s="47"/>
    </row>
    <row r="17" spans="1:6" ht="13.5">
      <c r="A17" s="4" t="s">
        <v>32</v>
      </c>
      <c r="B17" s="24">
        <v>113.74</v>
      </c>
      <c r="C17" s="55" t="s">
        <v>40</v>
      </c>
      <c r="D17" s="56"/>
      <c r="E17" s="56"/>
      <c r="F17" s="57"/>
    </row>
    <row r="18" spans="1:6" ht="13.5">
      <c r="A18" s="4" t="s">
        <v>4</v>
      </c>
      <c r="B18" s="4"/>
      <c r="C18" s="58" t="s">
        <v>33</v>
      </c>
      <c r="D18" s="59"/>
      <c r="E18" s="59"/>
      <c r="F18" s="60"/>
    </row>
    <row r="19" spans="1:6" ht="13.5">
      <c r="A19" s="5">
        <v>40000</v>
      </c>
      <c r="B19" s="4"/>
      <c r="C19" s="61"/>
      <c r="D19" s="62"/>
      <c r="E19" s="62"/>
      <c r="F19" s="63"/>
    </row>
    <row r="20" spans="1:6" ht="15.75">
      <c r="A20" s="4" t="s">
        <v>21</v>
      </c>
      <c r="B20" s="6" t="s">
        <v>0</v>
      </c>
      <c r="C20" s="6" t="s">
        <v>1</v>
      </c>
      <c r="D20" s="7" t="s">
        <v>19</v>
      </c>
      <c r="E20" s="6" t="s">
        <v>8</v>
      </c>
      <c r="F20" s="6" t="s">
        <v>20</v>
      </c>
    </row>
    <row r="21" spans="1:6" ht="13.5">
      <c r="A21" s="5">
        <v>2.4900000000000002</v>
      </c>
      <c r="B21" s="6">
        <v>2.95</v>
      </c>
      <c r="C21" s="8">
        <f>B17*20</f>
        <v>2274.7999999999997</v>
      </c>
      <c r="D21" s="14">
        <f>A21*(C21/B21)</f>
        <v>1920.0854237288133</v>
      </c>
      <c r="E21" s="15">
        <f>D21/D43</f>
        <v>0.31891624342042812</v>
      </c>
      <c r="F21" s="16">
        <f>(E21*D44)</f>
        <v>0.8440677966101694</v>
      </c>
    </row>
    <row r="22" spans="1:6" ht="13.5">
      <c r="A22" s="4" t="s">
        <v>12</v>
      </c>
      <c r="B22" s="20" t="s">
        <v>34</v>
      </c>
      <c r="C22" s="6" t="s">
        <v>17</v>
      </c>
      <c r="D22" s="64"/>
      <c r="E22" s="65"/>
      <c r="F22" s="66"/>
    </row>
    <row r="23" spans="1:6" ht="13.5">
      <c r="A23" s="6">
        <v>6</v>
      </c>
      <c r="B23" s="12">
        <v>930.55</v>
      </c>
      <c r="C23" s="6">
        <v>35000</v>
      </c>
      <c r="D23" s="14">
        <f>A23*(B23/C23)*C21</f>
        <v>362.88259542857134</v>
      </c>
      <c r="E23" s="15">
        <f>D23/D43</f>
        <v>6.0272919478753469E-2</v>
      </c>
      <c r="F23" s="16">
        <f>(E23*D44)</f>
        <v>0.15952285714285711</v>
      </c>
    </row>
    <row r="24" spans="1:6" ht="13.5">
      <c r="A24" s="4" t="s">
        <v>9</v>
      </c>
      <c r="B24" s="6" t="s">
        <v>13</v>
      </c>
      <c r="C24" s="6" t="s">
        <v>16</v>
      </c>
      <c r="D24" s="33"/>
      <c r="E24" s="34"/>
      <c r="F24" s="35"/>
    </row>
    <row r="25" spans="1:6" ht="13.5">
      <c r="A25" s="5">
        <v>12</v>
      </c>
      <c r="B25" s="6">
        <v>10</v>
      </c>
      <c r="C25" s="6">
        <v>8000</v>
      </c>
      <c r="D25" s="14">
        <f>((A25*B25)/(C25/C21))+32.5/2</f>
        <v>50.371999999999993</v>
      </c>
      <c r="E25" s="15">
        <f>D25/D43</f>
        <v>8.3665282882969764E-3</v>
      </c>
      <c r="F25" s="16">
        <f>(E25*D44)</f>
        <v>2.2143485141550904E-2</v>
      </c>
    </row>
    <row r="26" spans="1:6" ht="13.5">
      <c r="A26" s="32" t="s">
        <v>37</v>
      </c>
      <c r="B26" s="28"/>
      <c r="C26" s="6"/>
      <c r="D26" s="29"/>
      <c r="E26" s="30"/>
      <c r="F26" s="31"/>
    </row>
    <row r="27" spans="1:6" ht="13.5">
      <c r="A27" s="5">
        <v>36.5</v>
      </c>
      <c r="B27" s="6">
        <v>1</v>
      </c>
      <c r="C27" s="6">
        <v>8000</v>
      </c>
      <c r="D27" s="14">
        <f>((A27*B27)/(C27/C21))</f>
        <v>10.378774999999999</v>
      </c>
      <c r="E27" s="15">
        <f>D27/D43</f>
        <v>1.7238607685890865E-3</v>
      </c>
      <c r="F27" s="16">
        <f>(E27*D44)</f>
        <v>4.5624999999999997E-3</v>
      </c>
    </row>
    <row r="28" spans="1:6" ht="13.5">
      <c r="A28" s="4" t="s">
        <v>11</v>
      </c>
      <c r="B28" s="6" t="s">
        <v>26</v>
      </c>
      <c r="C28" s="6" t="s">
        <v>15</v>
      </c>
      <c r="D28" s="33"/>
      <c r="E28" s="34"/>
      <c r="F28" s="35"/>
    </row>
    <row r="29" spans="1:6" ht="13.5">
      <c r="A29" s="9">
        <v>396.49</v>
      </c>
      <c r="B29" s="13">
        <v>400</v>
      </c>
      <c r="C29" s="10">
        <v>58</v>
      </c>
      <c r="D29" s="14">
        <f>((A29+B29+C29)/11)</f>
        <v>77.680909090909097</v>
      </c>
      <c r="E29" s="15">
        <f>D29/D43</f>
        <v>1.2902396636419377E-2</v>
      </c>
      <c r="F29" s="16">
        <f>(E29*D44)</f>
        <v>3.4148456607573902E-2</v>
      </c>
    </row>
    <row r="30" spans="1:6" ht="15.75">
      <c r="A30" s="9" t="s">
        <v>30</v>
      </c>
      <c r="B30" s="12"/>
      <c r="C30" s="10"/>
      <c r="D30" s="17">
        <f>(B30*2)/11</f>
        <v>0</v>
      </c>
      <c r="E30" s="15">
        <f>D30/D43</f>
        <v>0</v>
      </c>
      <c r="F30" s="16">
        <f>(E30*D44)</f>
        <v>0</v>
      </c>
    </row>
    <row r="31" spans="1:6" ht="15" customHeight="1">
      <c r="A31" s="39" t="s">
        <v>22</v>
      </c>
      <c r="B31" s="40"/>
      <c r="C31" s="40"/>
      <c r="D31" s="40"/>
      <c r="E31" s="40"/>
      <c r="F31" s="41"/>
    </row>
    <row r="32" spans="1:6" ht="13.5">
      <c r="A32" s="4" t="s">
        <v>10</v>
      </c>
      <c r="B32" s="6" t="s">
        <v>2</v>
      </c>
      <c r="C32" s="6" t="s">
        <v>14</v>
      </c>
      <c r="D32" s="33"/>
      <c r="E32" s="34"/>
      <c r="F32" s="35"/>
    </row>
    <row r="33" spans="1:6" ht="13.5">
      <c r="A33" s="9">
        <v>1220</v>
      </c>
      <c r="B33" s="11">
        <f>((A33*8)/100)*1.4</f>
        <v>136.63999999999999</v>
      </c>
      <c r="C33" s="10">
        <f>(A33/12)*2.333</f>
        <v>237.18833333333336</v>
      </c>
      <c r="D33" s="14">
        <f>((A33+B33+C33))</f>
        <v>1593.8283333333331</v>
      </c>
      <c r="E33" s="15">
        <f>D33/D43</f>
        <v>0.26472663061864843</v>
      </c>
      <c r="F33" s="16">
        <f>(E33*D44)</f>
        <v>0.70064547799073917</v>
      </c>
    </row>
    <row r="34" spans="1:6" ht="15" customHeight="1">
      <c r="A34" s="39" t="s">
        <v>23</v>
      </c>
      <c r="B34" s="40"/>
      <c r="C34" s="40"/>
      <c r="D34" s="40"/>
      <c r="E34" s="40"/>
      <c r="F34" s="41"/>
    </row>
    <row r="35" spans="1:6" ht="13.5">
      <c r="A35" s="4" t="s">
        <v>10</v>
      </c>
      <c r="B35" s="6" t="s">
        <v>2</v>
      </c>
      <c r="C35" s="6" t="s">
        <v>14</v>
      </c>
      <c r="D35" s="33"/>
      <c r="E35" s="34"/>
      <c r="F35" s="35"/>
    </row>
    <row r="36" spans="1:6" ht="13.5">
      <c r="A36" s="9"/>
      <c r="B36" s="11">
        <f>(A36*8)/100*1.4</f>
        <v>0</v>
      </c>
      <c r="C36" s="10">
        <f>(A36/12)*2.333</f>
        <v>0</v>
      </c>
      <c r="D36" s="14">
        <f>((A36+B36+C36))</f>
        <v>0</v>
      </c>
      <c r="E36" s="15">
        <f>D36/D43</f>
        <v>0</v>
      </c>
      <c r="F36" s="16">
        <f>(E36*D44)</f>
        <v>0</v>
      </c>
    </row>
    <row r="37" spans="1:6" ht="15" customHeight="1">
      <c r="A37" s="39" t="s">
        <v>25</v>
      </c>
      <c r="B37" s="40"/>
      <c r="C37" s="40"/>
      <c r="D37" s="40"/>
      <c r="E37" s="40"/>
      <c r="F37" s="41"/>
    </row>
    <row r="38" spans="1:6" ht="13.5">
      <c r="A38" s="9" t="s">
        <v>24</v>
      </c>
      <c r="B38" s="11">
        <v>0</v>
      </c>
      <c r="C38" s="10"/>
      <c r="D38" s="14">
        <f>(B38/10)</f>
        <v>0</v>
      </c>
      <c r="E38" s="15">
        <f>D38/D43</f>
        <v>0</v>
      </c>
      <c r="F38" s="16">
        <f>(E38*D44)</f>
        <v>0</v>
      </c>
    </row>
    <row r="39" spans="1:6" ht="13.5">
      <c r="A39" s="4" t="s">
        <v>3</v>
      </c>
      <c r="B39" s="4"/>
      <c r="C39" s="4"/>
      <c r="D39" s="14">
        <f>((200000*0.0065)/7500*C21)</f>
        <v>394.29866666666663</v>
      </c>
      <c r="E39" s="15">
        <f>D39/D43</f>
        <v>6.5490966185667576E-2</v>
      </c>
      <c r="F39" s="16">
        <f>(E39*D44)</f>
        <v>0.17333333333333334</v>
      </c>
    </row>
    <row r="40" spans="1:6" ht="13.5">
      <c r="A40" s="4" t="s">
        <v>5</v>
      </c>
      <c r="B40" s="4"/>
      <c r="C40" s="4"/>
      <c r="D40" s="14">
        <v>600</v>
      </c>
      <c r="E40" s="15">
        <f>D40/D43</f>
        <v>9.9656892181731654E-2</v>
      </c>
      <c r="F40" s="16">
        <f>(E40*D44)</f>
        <v>0.26375945138034113</v>
      </c>
    </row>
    <row r="41" spans="1:6" ht="13.5">
      <c r="A41" s="4" t="s">
        <v>7</v>
      </c>
      <c r="B41" s="4"/>
      <c r="C41" s="4"/>
      <c r="D41" s="14">
        <v>350</v>
      </c>
      <c r="E41" s="15">
        <f>D41/D43</f>
        <v>5.8133187106010134E-2</v>
      </c>
      <c r="F41" s="16">
        <f>(E41*D44)</f>
        <v>0.15385967997186567</v>
      </c>
    </row>
    <row r="42" spans="1:6" ht="13.5">
      <c r="A42" s="4" t="s">
        <v>6</v>
      </c>
      <c r="B42" s="4"/>
      <c r="C42" s="4"/>
      <c r="D42" s="14">
        <f>((D21+D22+D23+D24+D25+D28+D29+D30+D31+D32+D33+D34+D35+D36+D37+D38+D39+D40+D41)*11/89)</f>
        <v>661.13064281720483</v>
      </c>
      <c r="E42" s="15">
        <f>D42/D43</f>
        <v>0.10981037531545521</v>
      </c>
      <c r="F42" s="16">
        <f>(E42*D44)</f>
        <v>0.29063242606699702</v>
      </c>
    </row>
    <row r="43" spans="1:6" ht="13.5">
      <c r="A43" s="4" t="s">
        <v>18</v>
      </c>
      <c r="B43" s="4"/>
      <c r="C43" s="4"/>
      <c r="D43" s="18">
        <f>SUM(D20:D42)</f>
        <v>6020.6573460654981</v>
      </c>
      <c r="E43" s="19">
        <f>SUM(E21:E42)</f>
        <v>1</v>
      </c>
      <c r="F43" s="25">
        <f>SUM(F21:F42)</f>
        <v>2.646675464245428</v>
      </c>
    </row>
    <row r="44" spans="1:6" ht="15.75">
      <c r="A44" s="22" t="s">
        <v>27</v>
      </c>
      <c r="B44" s="22"/>
      <c r="C44" s="22"/>
      <c r="D44" s="21">
        <f>(D43/C21)</f>
        <v>2.6466754642454275</v>
      </c>
      <c r="E44" s="23"/>
      <c r="F44" s="23"/>
    </row>
    <row r="45" spans="1:6" ht="15.75">
      <c r="A45" s="37"/>
      <c r="B45" s="37"/>
      <c r="C45" s="37"/>
      <c r="D45" s="21"/>
      <c r="E45" s="27"/>
      <c r="F45" s="27"/>
    </row>
    <row r="46" spans="1:6">
      <c r="A46" s="2" t="s">
        <v>31</v>
      </c>
      <c r="B46" s="2"/>
      <c r="C46" s="3"/>
      <c r="D46" s="3"/>
      <c r="E46" s="3"/>
      <c r="F46" s="3"/>
    </row>
    <row r="47" spans="1:6">
      <c r="A47" s="38"/>
      <c r="B47" s="38"/>
      <c r="C47" s="38"/>
      <c r="D47" s="38"/>
      <c r="E47" s="38"/>
      <c r="F47" s="38"/>
    </row>
    <row r="48" spans="1:6">
      <c r="A48" s="26"/>
      <c r="B48" s="26"/>
      <c r="C48" s="26"/>
      <c r="D48" s="26"/>
      <c r="E48" s="26"/>
      <c r="F48" s="26"/>
    </row>
    <row r="49" spans="1:6">
      <c r="A49" s="2"/>
      <c r="B49" s="2" t="s">
        <v>43</v>
      </c>
      <c r="C49" s="2"/>
      <c r="D49" s="2"/>
      <c r="E49" s="2"/>
      <c r="F49" s="2"/>
    </row>
    <row r="50" spans="1:6">
      <c r="A50" s="2"/>
      <c r="B50" s="2"/>
      <c r="C50" s="3"/>
      <c r="D50" s="3"/>
      <c r="E50" s="3"/>
      <c r="F50" s="3"/>
    </row>
    <row r="51" spans="1:6">
      <c r="C51" s="44"/>
      <c r="D51" s="44"/>
      <c r="E51" s="44"/>
      <c r="F51" s="44"/>
    </row>
    <row r="52" spans="1:6">
      <c r="C52" s="44"/>
      <c r="D52" s="44"/>
      <c r="E52" s="44"/>
      <c r="F52" s="44"/>
    </row>
    <row r="55" spans="1:6" ht="15.75">
      <c r="A55" s="43"/>
      <c r="B55" s="43"/>
      <c r="C55" s="43"/>
      <c r="D55" s="43"/>
      <c r="E55" s="43"/>
      <c r="F55" s="43"/>
    </row>
    <row r="56" spans="1:6">
      <c r="E56" s="36"/>
      <c r="F56" s="36"/>
    </row>
    <row r="57" spans="1:6">
      <c r="E57" s="36"/>
      <c r="F57" s="36"/>
    </row>
    <row r="58" spans="1:6">
      <c r="A58" s="1"/>
      <c r="B58" s="1"/>
      <c r="C58" s="1"/>
      <c r="D58" s="1"/>
      <c r="E58" s="42"/>
      <c r="F58" s="42"/>
    </row>
  </sheetData>
  <mergeCells count="27">
    <mergeCell ref="A14:F14"/>
    <mergeCell ref="A15:F15"/>
    <mergeCell ref="D28:F28"/>
    <mergeCell ref="A1:F6"/>
    <mergeCell ref="A7:F7"/>
    <mergeCell ref="A8:F8"/>
    <mergeCell ref="A9:F9"/>
    <mergeCell ref="A11:F11"/>
    <mergeCell ref="A13:F13"/>
    <mergeCell ref="A12:F12"/>
    <mergeCell ref="C17:F17"/>
    <mergeCell ref="C18:F19"/>
    <mergeCell ref="D22:F22"/>
    <mergeCell ref="D24:F24"/>
    <mergeCell ref="E57:F57"/>
    <mergeCell ref="E58:F58"/>
    <mergeCell ref="A55:F55"/>
    <mergeCell ref="C51:F51"/>
    <mergeCell ref="C52:F52"/>
    <mergeCell ref="D35:F35"/>
    <mergeCell ref="E56:F56"/>
    <mergeCell ref="A45:C45"/>
    <mergeCell ref="A47:F47"/>
    <mergeCell ref="A31:F31"/>
    <mergeCell ref="A34:F34"/>
    <mergeCell ref="A37:F37"/>
    <mergeCell ref="D32:F32"/>
  </mergeCells>
  <phoneticPr fontId="0" type="noConversion"/>
  <pageMargins left="0.39370078740157483" right="0.59055118110236227" top="0.59055118110236227" bottom="0.98425196850393704" header="0.51181102362204722" footer="0.51181102362204722"/>
  <pageSetup paperSize="9" orientation="portrait" horizontalDpi="150" verticalDpi="15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Cliente</cp:lastModifiedBy>
  <cp:lastPrinted>2013-04-17T13:01:51Z</cp:lastPrinted>
  <dcterms:created xsi:type="dcterms:W3CDTF">2004-12-27T21:03:11Z</dcterms:created>
  <dcterms:modified xsi:type="dcterms:W3CDTF">2014-02-17T14:04:15Z</dcterms:modified>
</cp:coreProperties>
</file>